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ud Reveilhac\Documents\_IKMZ\Quarto_courses\images\"/>
    </mc:Choice>
  </mc:AlternateContent>
  <xr:revisionPtr revIDLastSave="0" documentId="13_ncr:1_{5C046D6F-20A4-4E91-8731-0E1871B04CF8}" xr6:coauthVersionLast="47" xr6:coauthVersionMax="47" xr10:uidLastSave="{00000000-0000-0000-0000-000000000000}"/>
  <bookViews>
    <workbookView xWindow="-110" yWindow="-110" windowWidth="19420" windowHeight="11500" xr2:uid="{C98BF1C8-2E55-4FAD-A646-4D52C7A556D6}"/>
  </bookViews>
  <sheets>
    <sheet name="RepeatedMeasu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C26" i="1"/>
  <c r="K33" i="1"/>
  <c r="K22" i="1"/>
  <c r="P9" i="1" s="1"/>
  <c r="M16" i="1"/>
  <c r="Q19" i="1" s="1"/>
  <c r="M10" i="1"/>
  <c r="Q15" i="1" s="1"/>
  <c r="M4" i="1"/>
  <c r="O4" i="1" s="1"/>
  <c r="C39" i="1"/>
  <c r="C38" i="1"/>
  <c r="E5" i="1"/>
  <c r="E6" i="1"/>
  <c r="E7" i="1"/>
  <c r="E8" i="1"/>
  <c r="E9" i="1"/>
  <c r="E4" i="1"/>
  <c r="C10" i="1"/>
  <c r="C18" i="1" s="1"/>
  <c r="D10" i="1"/>
  <c r="D18" i="1" s="1"/>
  <c r="B10" i="1"/>
  <c r="B18" i="1" s="1"/>
  <c r="N8" i="1" l="1"/>
  <c r="P4" i="1"/>
  <c r="P15" i="1"/>
  <c r="P14" i="1"/>
  <c r="N18" i="1"/>
  <c r="P8" i="1"/>
  <c r="N16" i="1"/>
  <c r="P7" i="1"/>
  <c r="N10" i="1"/>
  <c r="P6" i="1"/>
  <c r="N9" i="1"/>
  <c r="O16" i="1"/>
  <c r="Q14" i="1"/>
  <c r="O12" i="1"/>
  <c r="Q18" i="1"/>
  <c r="N17" i="1"/>
  <c r="P16" i="1"/>
  <c r="Q9" i="1"/>
  <c r="Q17" i="1"/>
  <c r="O7" i="1"/>
  <c r="Q12" i="1"/>
  <c r="N15" i="1"/>
  <c r="O20" i="1"/>
  <c r="Q7" i="1"/>
  <c r="N14" i="1"/>
  <c r="O5" i="1"/>
  <c r="P20" i="1"/>
  <c r="Q16" i="1"/>
  <c r="N21" i="1"/>
  <c r="N13" i="1"/>
  <c r="N5" i="1"/>
  <c r="O15" i="1"/>
  <c r="O18" i="1"/>
  <c r="P19" i="1"/>
  <c r="P11" i="1"/>
  <c r="L29" i="1"/>
  <c r="Q5" i="1"/>
  <c r="Q21" i="1"/>
  <c r="O8" i="1"/>
  <c r="N7" i="1"/>
  <c r="P21" i="1"/>
  <c r="Q6" i="1"/>
  <c r="N20" i="1"/>
  <c r="N12" i="1"/>
  <c r="O14" i="1"/>
  <c r="O17" i="1"/>
  <c r="P18" i="1"/>
  <c r="P10" i="1"/>
  <c r="L30" i="1"/>
  <c r="Q10" i="1"/>
  <c r="Q20" i="1"/>
  <c r="O9" i="1"/>
  <c r="Q4" i="1"/>
  <c r="O11" i="1"/>
  <c r="Q13" i="1"/>
  <c r="O21" i="1"/>
  <c r="Q8" i="1"/>
  <c r="O6" i="1"/>
  <c r="P13" i="1"/>
  <c r="P5" i="1"/>
  <c r="Q11" i="1"/>
  <c r="N4" i="1"/>
  <c r="N6" i="1"/>
  <c r="O19" i="1"/>
  <c r="P12" i="1"/>
  <c r="N19" i="1"/>
  <c r="N11" i="1"/>
  <c r="O13" i="1"/>
  <c r="O10" i="1"/>
  <c r="P17" i="1"/>
  <c r="L31" i="1"/>
  <c r="B19" i="1"/>
  <c r="E11" i="1"/>
  <c r="B20" i="1" s="1"/>
  <c r="K25" i="1" l="1"/>
  <c r="M29" i="1"/>
  <c r="K26" i="1"/>
  <c r="M31" i="1"/>
  <c r="K24" i="1"/>
  <c r="K36" i="1"/>
  <c r="M30" i="1"/>
  <c r="B17" i="1"/>
  <c r="B28" i="1" s="1"/>
  <c r="B21" i="1"/>
  <c r="B25" i="1"/>
  <c r="B22" i="1"/>
  <c r="B23" i="1"/>
  <c r="B24" i="1"/>
  <c r="K37" i="1" l="1"/>
  <c r="K38" i="1" s="1"/>
  <c r="B26" i="1"/>
  <c r="B27" i="1"/>
  <c r="B29" i="1" s="1"/>
  <c r="B38" i="1"/>
  <c r="D38" i="1" l="1"/>
  <c r="B39" i="1"/>
  <c r="D39" i="1" l="1"/>
  <c r="B30" i="1"/>
  <c r="E38" i="1" s="1"/>
</calcChain>
</file>

<file path=xl/sharedStrings.xml><?xml version="1.0" encoding="utf-8"?>
<sst xmlns="http://schemas.openxmlformats.org/spreadsheetml/2006/main" count="79" uniqueCount="68">
  <si>
    <t>Subjects</t>
  </si>
  <si>
    <t>value at 
time 3</t>
  </si>
  <si>
    <t>value at 
time2</t>
  </si>
  <si>
    <t>value at 
time 1</t>
  </si>
  <si>
    <t>Subject 
means</t>
  </si>
  <si>
    <t>Time mean</t>
  </si>
  <si>
    <t>SS_w</t>
  </si>
  <si>
    <t>SS_subjects</t>
  </si>
  <si>
    <t>within-group variations</t>
  </si>
  <si>
    <t>Grand mean</t>
  </si>
  <si>
    <t>SS_error</t>
  </si>
  <si>
    <t>MS_error</t>
  </si>
  <si>
    <t>F</t>
  </si>
  <si>
    <t>F(df_time, df_error)</t>
  </si>
  <si>
    <t>F(2,10)</t>
  </si>
  <si>
    <t>df_time: (k-1)</t>
  </si>
  <si>
    <t>df_error: [(k-1)*(n-1)]</t>
  </si>
  <si>
    <t>Critical F-value</t>
  </si>
  <si>
    <t>F value</t>
  </si>
  <si>
    <t>If the obtained value of F is equal to or larger than the critical F-value, then the result is significant at that level of probability.</t>
  </si>
  <si>
    <t>subjects</t>
  </si>
  <si>
    <t>Source</t>
  </si>
  <si>
    <t>SS</t>
  </si>
  <si>
    <t>df</t>
  </si>
  <si>
    <t>MS</t>
  </si>
  <si>
    <t>Time</t>
  </si>
  <si>
    <t>Error</t>
  </si>
  <si>
    <t>subject 3</t>
  </si>
  <si>
    <t>subject 6</t>
  </si>
  <si>
    <t>subject 2</t>
  </si>
  <si>
    <t>subject 4</t>
  </si>
  <si>
    <t>subject 5</t>
  </si>
  <si>
    <t>subject 1: (mean-grand_mean)^2</t>
  </si>
  <si>
    <t>SS_time (or SS_conditions)</t>
  </si>
  <si>
    <t>MS_time (or MS_conditions)</t>
  </si>
  <si>
    <t>time points (or conditions)</t>
  </si>
  <si>
    <t>(MS_w in independent ANOVA)</t>
  </si>
  <si>
    <t>values</t>
  </si>
  <si>
    <t>times</t>
  </si>
  <si>
    <t>1'</t>
  </si>
  <si>
    <t>2'</t>
  </si>
  <si>
    <t>3'</t>
  </si>
  <si>
    <t>4'</t>
  </si>
  <si>
    <t>5'</t>
  </si>
  <si>
    <t>6'</t>
  </si>
  <si>
    <t>1''</t>
  </si>
  <si>
    <t>2''</t>
  </si>
  <si>
    <t>3''</t>
  </si>
  <si>
    <t>4''</t>
  </si>
  <si>
    <t>5''</t>
  </si>
  <si>
    <t>6''</t>
  </si>
  <si>
    <t>group mean</t>
  </si>
  <si>
    <t>(value-grand_mean)^2</t>
  </si>
  <si>
    <t>(group_mean-grand_mean)^2</t>
  </si>
  <si>
    <t>SS_b</t>
  </si>
  <si>
    <t>SS_T</t>
  </si>
  <si>
    <t>Groups</t>
  </si>
  <si>
    <t>Sample size</t>
  </si>
  <si>
    <t>Sample mean</t>
  </si>
  <si>
    <t>Subjects'</t>
  </si>
  <si>
    <t>Subjects''</t>
  </si>
  <si>
    <t>Sample variance</t>
  </si>
  <si>
    <t>(value-group_mean)^2</t>
  </si>
  <si>
    <t>MS_T</t>
  </si>
  <si>
    <t>F(2,15)</t>
  </si>
  <si>
    <t>Repeated Measure ANOVA</t>
  </si>
  <si>
    <t>Independent ANOVA</t>
  </si>
  <si>
    <t>After taking away SS_subjects from SS_w we are left with an error term (SS_error) that is only 8% as large as the independent ANOVA error term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</si>
</sst>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left" vertical="top"/>
    </xf>
    <xf numFmtId="0" fontId="0" fillId="0" borderId="2" xfId="0" applyBorder="1" applyAlignment="1">
      <alignment horizontal="left" vertical="top"/>
    </xf>
    <xf numFmtId="164" fontId="0" fillId="0" borderId="0" xfId="0" applyNumberFormat="1" applyAlignment="1">
      <alignment horizontal="left" vertical="top"/>
    </xf>
    <xf numFmtId="16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0" fillId="0" borderId="1" xfId="0" applyNumberFormat="1" applyBorder="1" applyAlignment="1">
      <alignment horizontal="left" vertical="top"/>
    </xf>
    <xf numFmtId="164" fontId="0" fillId="0" borderId="3" xfId="0" applyNumberFormat="1" applyBorder="1" applyAlignment="1">
      <alignment horizontal="left" vertical="top"/>
    </xf>
    <xf numFmtId="164" fontId="0" fillId="0" borderId="6" xfId="0" applyNumberFormat="1" applyBorder="1" applyAlignment="1">
      <alignment horizontal="left" vertical="top"/>
    </xf>
    <xf numFmtId="0" fontId="1" fillId="0" borderId="5" xfId="0" applyFont="1" applyBorder="1" applyAlignment="1">
      <alignment horizontal="left" vertical="top" wrapText="1"/>
    </xf>
    <xf numFmtId="164" fontId="0" fillId="0" borderId="4" xfId="0" applyNumberForma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164" fontId="1" fillId="0" borderId="0" xfId="0" applyNumberFormat="1" applyFont="1" applyAlignment="1">
      <alignment horizontal="left" vertical="top"/>
    </xf>
    <xf numFmtId="164" fontId="0" fillId="0" borderId="0" xfId="0" quotePrefix="1" applyNumberFormat="1" applyAlignment="1">
      <alignment horizontal="left" vertical="top"/>
    </xf>
    <xf numFmtId="2" fontId="0" fillId="0" borderId="0" xfId="0" quotePrefix="1" applyNumberFormat="1" applyAlignment="1">
      <alignment horizontal="left" vertical="top"/>
    </xf>
    <xf numFmtId="1" fontId="0" fillId="0" borderId="0" xfId="0" applyNumberFormat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2" fontId="0" fillId="0" borderId="0" xfId="0" applyNumberFormat="1" applyAlignment="1">
      <alignment horizontal="left" vertical="top"/>
    </xf>
    <xf numFmtId="0" fontId="0" fillId="0" borderId="7" xfId="0" applyBorder="1" applyAlignment="1">
      <alignment horizontal="left" vertical="top"/>
    </xf>
    <xf numFmtId="1" fontId="0" fillId="0" borderId="8" xfId="0" applyNumberFormat="1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1" fontId="0" fillId="0" borderId="2" xfId="0" applyNumberForma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164" fontId="1" fillId="0" borderId="5" xfId="0" applyNumberFormat="1" applyFont="1" applyBorder="1" applyAlignment="1">
      <alignment horizontal="left" vertical="top"/>
    </xf>
    <xf numFmtId="164" fontId="1" fillId="0" borderId="3" xfId="0" applyNumberFormat="1" applyFont="1" applyBorder="1" applyAlignment="1">
      <alignment horizontal="left" vertical="top"/>
    </xf>
    <xf numFmtId="0" fontId="1" fillId="0" borderId="3" xfId="0" applyFont="1" applyBorder="1" applyAlignment="1">
      <alignment horizontal="left"/>
    </xf>
    <xf numFmtId="0" fontId="0" fillId="0" borderId="0" xfId="0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164" fontId="0" fillId="0" borderId="0" xfId="0" applyNumberFormat="1" applyBorder="1" applyAlignment="1">
      <alignment horizontal="left" vertical="top"/>
    </xf>
    <xf numFmtId="164" fontId="0" fillId="0" borderId="11" xfId="0" applyNumberFormat="1" applyBorder="1" applyAlignment="1">
      <alignment horizontal="left" vertical="top"/>
    </xf>
    <xf numFmtId="164" fontId="0" fillId="0" borderId="9" xfId="0" applyNumberFormat="1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164" fontId="0" fillId="0" borderId="13" xfId="0" applyNumberForma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8" xfId="0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2" borderId="10" xfId="0" applyFill="1" applyBorder="1" applyAlignment="1">
      <alignment horizontal="left" vertical="top"/>
    </xf>
    <xf numFmtId="164" fontId="1" fillId="2" borderId="5" xfId="0" applyNumberFormat="1" applyFont="1" applyFill="1" applyBorder="1" applyAlignment="1">
      <alignment horizontal="left" vertical="top"/>
    </xf>
    <xf numFmtId="0" fontId="1" fillId="0" borderId="3" xfId="0" applyFont="1" applyBorder="1" applyAlignment="1">
      <alignment horizontal="left" wrapText="1"/>
    </xf>
    <xf numFmtId="164" fontId="1" fillId="0" borderId="8" xfId="0" applyNumberFormat="1" applyFont="1" applyBorder="1" applyAlignment="1">
      <alignment horizontal="left" vertical="top"/>
    </xf>
    <xf numFmtId="9" fontId="0" fillId="0" borderId="0" xfId="1" applyFont="1" applyAlignment="1">
      <alignment horizontal="left" vertical="top"/>
    </xf>
    <xf numFmtId="0" fontId="0" fillId="2" borderId="0" xfId="0" applyFill="1" applyAlignment="1">
      <alignment horizontal="center" vertical="top" wrapText="1"/>
    </xf>
    <xf numFmtId="0" fontId="0" fillId="2" borderId="0" xfId="0" applyFill="1" applyAlignment="1">
      <alignment horizontal="left" vertical="top"/>
    </xf>
  </cellXfs>
  <cellStyles count="2">
    <cellStyle name="Normal" xfId="0" builtinId="0"/>
    <cellStyle name="Percent" xfId="1" builtinId="5"/>
  </cellStyles>
  <dxfs count="0"/>
  <tableStyles count="1" defaultTableStyle="TableStyleMedium2" defaultPivotStyle="PivotStyleLight16">
    <tableStyle name="Invisible" pivot="0" table="0" count="0" xr9:uid="{F7CEA22F-C5E1-480B-A919-A6D084B5343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F9-4549-B53C-3F62283EBE2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0F9-4549-B53C-3F62283EBE2B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4028F70-ACC8-4D04-B639-6CB8153154A0}" type="CELLRANGE">
                      <a:rPr lang="en-US"/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[CELLRANGE]</a:t>
                    </a:fld>
                    <a:r>
                      <a:rPr lang="en-US" baseline="0"/>
                      <a:t>; </a:t>
                    </a:r>
                    <a:fld id="{C68C69D0-762B-4FF0-9799-7156817984AE}" type="VALUE">
                      <a:rPr lang="en-US" baseline="0"/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[VALUE]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40F9-4549-B53C-3F62283EBE2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09AC168-629D-4F0F-8AB9-B3BBB403FCC7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BE7953CD-2B2D-4E28-A557-4B4320F9A3C5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40F9-4549-B53C-3F62283EBE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RepeatedMeasures!$A$26:$A$27</c:f>
              <c:strCache>
                <c:ptCount val="2"/>
                <c:pt idx="0">
                  <c:v>SS_subjects</c:v>
                </c:pt>
                <c:pt idx="1">
                  <c:v>SS_error</c:v>
                </c:pt>
              </c:strCache>
            </c:strRef>
          </c:cat>
          <c:val>
            <c:numRef>
              <c:f>RepeatedMeasures!$B$26:$B$27</c:f>
              <c:numCache>
                <c:formatCode>0.0</c:formatCode>
                <c:ptCount val="2"/>
                <c:pt idx="0">
                  <c:v>658.27777777777771</c:v>
                </c:pt>
                <c:pt idx="1">
                  <c:v>57.222222222222285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RepeatedMeasures!$C$26:$C$27</c15:f>
                <c15:dlblRangeCache>
                  <c:ptCount val="2"/>
                  <c:pt idx="0">
                    <c:v>92%</c:v>
                  </c:pt>
                  <c:pt idx="1">
                    <c:v>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40F9-4549-B53C-3F62283EB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401742511271788"/>
          <c:y val="0.82078017595819275"/>
          <c:w val="0.56206910641293806"/>
          <c:h val="7.98507265270780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269874</xdr:colOff>
      <xdr:row>18</xdr:row>
      <xdr:rowOff>21166</xdr:rowOff>
    </xdr:from>
    <xdr:to>
      <xdr:col>8</xdr:col>
      <xdr:colOff>359833</xdr:colOff>
      <xdr:row>33</xdr:row>
      <xdr:rowOff>6349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839640A-275C-5CA3-450E-895629BB2C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88ACD-3AD5-432F-8DED-DFAB94685161}">
  <dimension ref="A1:Q44"/>
  <sheetViews>
    <sheetView tabSelected="1" zoomScale="60" zoomScaleNormal="60" workbookViewId="0">
      <selection activeCell="S35" sqref="S35"/>
    </sheetView>
  </sheetViews>
  <sheetFormatPr defaultRowHeight="14.5" x14ac:dyDescent="0.35"/>
  <cols>
    <col min="1" max="1" width="28.26953125" style="1" customWidth="1"/>
    <col min="2" max="2" width="7.453125" style="1" bestFit="1" customWidth="1"/>
    <col min="3" max="4" width="10.26953125" style="1" bestFit="1" customWidth="1"/>
    <col min="5" max="9" width="8.7265625" style="1"/>
    <col min="10" max="10" width="17.54296875" style="1" bestFit="1" customWidth="1"/>
    <col min="11" max="11" width="12.36328125" style="1" bestFit="1" customWidth="1"/>
    <col min="12" max="12" width="12.08984375" style="1" bestFit="1" customWidth="1"/>
    <col min="13" max="13" width="14.90625" style="1" bestFit="1" customWidth="1"/>
    <col min="14" max="17" width="15" style="1" customWidth="1"/>
    <col min="18" max="16384" width="8.7265625" style="1"/>
  </cols>
  <sheetData>
    <row r="1" spans="1:17" x14ac:dyDescent="0.35">
      <c r="A1" s="38" t="s">
        <v>65</v>
      </c>
      <c r="J1" s="38" t="s">
        <v>66</v>
      </c>
    </row>
    <row r="3" spans="1:17" ht="29" x14ac:dyDescent="0.35">
      <c r="A3" s="27" t="s">
        <v>0</v>
      </c>
      <c r="B3" s="29" t="s">
        <v>3</v>
      </c>
      <c r="C3" s="29" t="s">
        <v>2</v>
      </c>
      <c r="D3" s="41" t="s">
        <v>1</v>
      </c>
      <c r="E3" s="29" t="s">
        <v>4</v>
      </c>
      <c r="J3" s="27" t="s">
        <v>0</v>
      </c>
      <c r="K3" s="29" t="s">
        <v>37</v>
      </c>
      <c r="L3" s="29" t="s">
        <v>38</v>
      </c>
      <c r="M3" s="41" t="s">
        <v>51</v>
      </c>
      <c r="N3" s="29" t="s">
        <v>52</v>
      </c>
      <c r="O3" s="29" t="s">
        <v>53</v>
      </c>
      <c r="P3" s="29" t="s">
        <v>52</v>
      </c>
      <c r="Q3" s="29" t="s">
        <v>62</v>
      </c>
    </row>
    <row r="4" spans="1:17" x14ac:dyDescent="0.35">
      <c r="A4" s="2">
        <v>1</v>
      </c>
      <c r="B4" s="3">
        <v>45</v>
      </c>
      <c r="C4" s="3">
        <v>50</v>
      </c>
      <c r="D4" s="4">
        <v>55</v>
      </c>
      <c r="E4" s="3">
        <f>AVERAGE(B4:D4)</f>
        <v>50</v>
      </c>
      <c r="I4"/>
      <c r="J4" s="2">
        <v>1</v>
      </c>
      <c r="K4" s="3">
        <v>45</v>
      </c>
      <c r="L4" s="32">
        <v>1</v>
      </c>
      <c r="M4" s="31">
        <f>AVERAGE(K4:K9)</f>
        <v>42.833333333333336</v>
      </c>
      <c r="N4" s="3">
        <f>(K4-K$22)^2</f>
        <v>0.89197530864197228</v>
      </c>
      <c r="O4" s="3">
        <f>(M$4-K$22)^2</f>
        <v>9.6790123456789878</v>
      </c>
      <c r="P4" s="3">
        <f>(K4-K$22)^2</f>
        <v>0.89197530864197228</v>
      </c>
      <c r="Q4" s="3">
        <f>(K4-M$4)^2</f>
        <v>4.694444444444434</v>
      </c>
    </row>
    <row r="5" spans="1:17" x14ac:dyDescent="0.35">
      <c r="A5" s="2">
        <v>2</v>
      </c>
      <c r="B5" s="3">
        <v>42</v>
      </c>
      <c r="C5" s="3">
        <v>42</v>
      </c>
      <c r="D5" s="4">
        <v>45</v>
      </c>
      <c r="E5" s="3">
        <f t="shared" ref="E5:E9" si="0">AVERAGE(B5:D5)</f>
        <v>43</v>
      </c>
      <c r="J5" s="2">
        <v>2</v>
      </c>
      <c r="K5" s="3">
        <v>42</v>
      </c>
      <c r="L5" s="32">
        <v>1</v>
      </c>
      <c r="M5" s="31"/>
      <c r="N5" s="3">
        <f t="shared" ref="N5:N21" si="1">(K5-K$22)^2</f>
        <v>15.55864197530863</v>
      </c>
      <c r="O5" s="3">
        <f t="shared" ref="O5:O15" si="2">(M$4-K$22)^2</f>
        <v>9.6790123456789878</v>
      </c>
      <c r="P5" s="3">
        <f t="shared" ref="P5:P21" si="3">(K5-K$22)^2</f>
        <v>15.55864197530863</v>
      </c>
      <c r="Q5" s="3">
        <f>(K5-M$4)^2</f>
        <v>0.69444444444444842</v>
      </c>
    </row>
    <row r="6" spans="1:17" x14ac:dyDescent="0.35">
      <c r="A6" s="2">
        <v>3</v>
      </c>
      <c r="B6" s="3">
        <v>36</v>
      </c>
      <c r="C6" s="3">
        <v>41</v>
      </c>
      <c r="D6" s="4">
        <v>43</v>
      </c>
      <c r="E6" s="3">
        <f t="shared" si="0"/>
        <v>40</v>
      </c>
      <c r="J6" s="2">
        <v>3</v>
      </c>
      <c r="K6" s="3">
        <v>36</v>
      </c>
      <c r="L6" s="32">
        <v>1</v>
      </c>
      <c r="M6" s="31"/>
      <c r="N6" s="3">
        <f t="shared" si="1"/>
        <v>98.891975308641946</v>
      </c>
      <c r="O6" s="3">
        <f t="shared" si="2"/>
        <v>9.6790123456789878</v>
      </c>
      <c r="P6" s="3">
        <f t="shared" si="3"/>
        <v>98.891975308641946</v>
      </c>
      <c r="Q6" s="3">
        <f>(K6-M$4)^2</f>
        <v>46.694444444444478</v>
      </c>
    </row>
    <row r="7" spans="1:17" x14ac:dyDescent="0.35">
      <c r="A7" s="2">
        <v>4</v>
      </c>
      <c r="B7" s="3">
        <v>39</v>
      </c>
      <c r="C7" s="3">
        <v>35</v>
      </c>
      <c r="D7" s="4">
        <v>40</v>
      </c>
      <c r="E7" s="3">
        <f t="shared" si="0"/>
        <v>38</v>
      </c>
      <c r="J7" s="2">
        <v>4</v>
      </c>
      <c r="K7" s="3">
        <v>39</v>
      </c>
      <c r="L7" s="32">
        <v>1</v>
      </c>
      <c r="M7" s="31"/>
      <c r="N7" s="3">
        <f t="shared" si="1"/>
        <v>48.225308641975289</v>
      </c>
      <c r="O7" s="3">
        <f t="shared" si="2"/>
        <v>9.6790123456789878</v>
      </c>
      <c r="P7" s="3">
        <f t="shared" si="3"/>
        <v>48.225308641975289</v>
      </c>
      <c r="Q7" s="3">
        <f>(K7-M$4)^2</f>
        <v>14.694444444444462</v>
      </c>
    </row>
    <row r="8" spans="1:17" x14ac:dyDescent="0.35">
      <c r="A8" s="2">
        <v>5</v>
      </c>
      <c r="B8" s="3">
        <v>51</v>
      </c>
      <c r="C8" s="3">
        <v>55</v>
      </c>
      <c r="D8" s="4">
        <v>59</v>
      </c>
      <c r="E8" s="3">
        <f t="shared" si="0"/>
        <v>55</v>
      </c>
      <c r="J8" s="2">
        <v>5</v>
      </c>
      <c r="K8" s="3">
        <v>51</v>
      </c>
      <c r="L8" s="32">
        <v>1</v>
      </c>
      <c r="M8" s="31"/>
      <c r="N8" s="3">
        <f t="shared" si="1"/>
        <v>25.558641975308657</v>
      </c>
      <c r="O8" s="3">
        <f t="shared" si="2"/>
        <v>9.6790123456789878</v>
      </c>
      <c r="P8" s="3">
        <f t="shared" si="3"/>
        <v>25.558641975308657</v>
      </c>
      <c r="Q8" s="3">
        <f>(K8-M$4)^2</f>
        <v>66.6944444444444</v>
      </c>
    </row>
    <row r="9" spans="1:17" x14ac:dyDescent="0.35">
      <c r="A9" s="5">
        <v>6</v>
      </c>
      <c r="B9" s="6">
        <v>44</v>
      </c>
      <c r="C9" s="6">
        <v>49</v>
      </c>
      <c r="D9" s="7">
        <v>56</v>
      </c>
      <c r="E9" s="8">
        <f t="shared" si="0"/>
        <v>49.666666666666664</v>
      </c>
      <c r="J9" s="5">
        <v>6</v>
      </c>
      <c r="K9" s="6">
        <v>44</v>
      </c>
      <c r="L9" s="8">
        <v>1</v>
      </c>
      <c r="M9" s="31"/>
      <c r="N9" s="3">
        <f t="shared" si="1"/>
        <v>3.7808641975308581</v>
      </c>
      <c r="O9" s="3">
        <f t="shared" si="2"/>
        <v>9.6790123456789878</v>
      </c>
      <c r="P9" s="3">
        <f t="shared" si="3"/>
        <v>3.7808641975308581</v>
      </c>
      <c r="Q9" s="3">
        <f>(K9-M$4)^2</f>
        <v>1.3611111111111056</v>
      </c>
    </row>
    <row r="10" spans="1:17" x14ac:dyDescent="0.35">
      <c r="A10" s="9" t="s">
        <v>5</v>
      </c>
      <c r="B10" s="10">
        <f>AVERAGE(B4:B9)</f>
        <v>42.833333333333336</v>
      </c>
      <c r="C10" s="10">
        <f t="shared" ref="C10:D10" si="4">AVERAGE(C4:C9)</f>
        <v>45.333333333333336</v>
      </c>
      <c r="D10" s="10">
        <f t="shared" si="4"/>
        <v>49.666666666666664</v>
      </c>
      <c r="E10" s="10"/>
      <c r="J10" s="2" t="s">
        <v>39</v>
      </c>
      <c r="K10" s="3">
        <v>50</v>
      </c>
      <c r="L10" s="32">
        <v>2</v>
      </c>
      <c r="M10" s="35">
        <f>AVERAGE(K10:K15)</f>
        <v>45.333333333333336</v>
      </c>
      <c r="N10" s="3">
        <f t="shared" si="1"/>
        <v>16.447530864197542</v>
      </c>
      <c r="O10" s="3">
        <f>(M$10-K$22)^2</f>
        <v>0.37345679012345195</v>
      </c>
      <c r="P10" s="3">
        <f t="shared" si="3"/>
        <v>16.447530864197542</v>
      </c>
      <c r="Q10" s="3">
        <f>(K10-M$10)^2</f>
        <v>21.777777777777757</v>
      </c>
    </row>
    <row r="11" spans="1:17" x14ac:dyDescent="0.35">
      <c r="A11" s="11" t="s">
        <v>9</v>
      </c>
      <c r="B11" s="3"/>
      <c r="C11" s="3"/>
      <c r="D11" s="4"/>
      <c r="E11" s="3">
        <f>AVERAGE(B10:D10)</f>
        <v>45.94444444444445</v>
      </c>
      <c r="J11" s="2" t="s">
        <v>40</v>
      </c>
      <c r="K11" s="3">
        <v>42</v>
      </c>
      <c r="L11" s="32">
        <v>2</v>
      </c>
      <c r="M11" s="31"/>
      <c r="N11" s="3">
        <f t="shared" si="1"/>
        <v>15.55864197530863</v>
      </c>
      <c r="O11" s="3">
        <f t="shared" ref="O11:O21" si="5">(M$10-K$22)^2</f>
        <v>0.37345679012345195</v>
      </c>
      <c r="P11" s="3">
        <f t="shared" si="3"/>
        <v>15.55864197530863</v>
      </c>
      <c r="Q11" s="3">
        <f>(K11-M$10)^2</f>
        <v>11.111111111111127</v>
      </c>
    </row>
    <row r="12" spans="1:17" x14ac:dyDescent="0.35">
      <c r="J12" s="2" t="s">
        <v>41</v>
      </c>
      <c r="K12" s="3">
        <v>41</v>
      </c>
      <c r="L12" s="32">
        <v>2</v>
      </c>
      <c r="M12" s="33"/>
      <c r="N12" s="3">
        <f t="shared" si="1"/>
        <v>24.447530864197514</v>
      </c>
      <c r="O12" s="3">
        <f t="shared" si="5"/>
        <v>0.37345679012345195</v>
      </c>
      <c r="P12" s="3">
        <f t="shared" si="3"/>
        <v>24.447530864197514</v>
      </c>
      <c r="Q12" s="3">
        <f>(K12-M$10)^2</f>
        <v>18.7777777777778</v>
      </c>
    </row>
    <row r="13" spans="1:17" x14ac:dyDescent="0.35">
      <c r="J13" s="2" t="s">
        <v>42</v>
      </c>
      <c r="K13" s="3">
        <v>35</v>
      </c>
      <c r="L13" s="32">
        <v>2</v>
      </c>
      <c r="M13" s="33"/>
      <c r="N13" s="3">
        <f t="shared" si="1"/>
        <v>119.78086419753083</v>
      </c>
      <c r="O13" s="3">
        <f t="shared" si="5"/>
        <v>0.37345679012345195</v>
      </c>
      <c r="P13" s="3">
        <f t="shared" si="3"/>
        <v>119.78086419753083</v>
      </c>
      <c r="Q13" s="3">
        <f>(K13-M$10)^2</f>
        <v>106.77777777777783</v>
      </c>
    </row>
    <row r="14" spans="1:17" x14ac:dyDescent="0.35">
      <c r="A14" s="1" t="s">
        <v>20</v>
      </c>
      <c r="B14" s="15">
        <v>6</v>
      </c>
      <c r="J14" s="2" t="s">
        <v>43</v>
      </c>
      <c r="K14" s="3">
        <v>55</v>
      </c>
      <c r="L14" s="32">
        <v>2</v>
      </c>
      <c r="M14" s="33"/>
      <c r="N14" s="3">
        <f t="shared" si="1"/>
        <v>82.003086419753117</v>
      </c>
      <c r="O14" s="3">
        <f t="shared" si="5"/>
        <v>0.37345679012345195</v>
      </c>
      <c r="P14" s="3">
        <f t="shared" si="3"/>
        <v>82.003086419753117</v>
      </c>
      <c r="Q14" s="3">
        <f>(K14-M$10)^2</f>
        <v>93.4444444444444</v>
      </c>
    </row>
    <row r="15" spans="1:17" x14ac:dyDescent="0.35">
      <c r="A15" s="1" t="s">
        <v>35</v>
      </c>
      <c r="B15" s="15">
        <v>3</v>
      </c>
      <c r="F15" s="44" t="s">
        <v>67</v>
      </c>
      <c r="G15" s="44"/>
      <c r="H15" s="44"/>
      <c r="J15" s="5" t="s">
        <v>44</v>
      </c>
      <c r="K15" s="6">
        <v>49</v>
      </c>
      <c r="L15" s="8">
        <v>2</v>
      </c>
      <c r="M15" s="34"/>
      <c r="N15" s="3">
        <f t="shared" si="1"/>
        <v>9.3364197530864299</v>
      </c>
      <c r="O15" s="3">
        <f t="shared" si="5"/>
        <v>0.37345679012345195</v>
      </c>
      <c r="P15" s="3">
        <f t="shared" si="3"/>
        <v>9.3364197530864299</v>
      </c>
      <c r="Q15" s="3">
        <f>(K15-M$10)^2</f>
        <v>13.444444444444427</v>
      </c>
    </row>
    <row r="16" spans="1:17" x14ac:dyDescent="0.35">
      <c r="B16" s="15"/>
      <c r="F16" s="44"/>
      <c r="G16" s="44"/>
      <c r="H16" s="44"/>
      <c r="J16" s="2" t="s">
        <v>45</v>
      </c>
      <c r="K16" s="30">
        <v>55</v>
      </c>
      <c r="L16" s="32">
        <v>3</v>
      </c>
      <c r="M16" s="31">
        <f>AVERAGE(K16:K21)</f>
        <v>49.666666666666664</v>
      </c>
      <c r="N16" s="3">
        <f t="shared" si="1"/>
        <v>82.003086419753117</v>
      </c>
      <c r="O16" s="3">
        <f>(M$16-K$22)^2</f>
        <v>13.854938271604933</v>
      </c>
      <c r="P16" s="3">
        <f t="shared" si="3"/>
        <v>82.003086419753117</v>
      </c>
      <c r="Q16" s="3">
        <f>(K16-M$16)^2</f>
        <v>28.444444444444471</v>
      </c>
    </row>
    <row r="17" spans="1:17" ht="14.5" customHeight="1" x14ac:dyDescent="0.35">
      <c r="A17" s="1" t="s">
        <v>33</v>
      </c>
      <c r="B17" s="12">
        <f>B14*((B10-E11)^2+(C10-E11)^2+(D10-E11)^2)</f>
        <v>143.44444444444423</v>
      </c>
      <c r="F17" s="44"/>
      <c r="G17" s="44"/>
      <c r="H17" s="44"/>
      <c r="J17" s="2" t="s">
        <v>46</v>
      </c>
      <c r="K17" s="30">
        <v>45</v>
      </c>
      <c r="L17" s="32">
        <v>3</v>
      </c>
      <c r="M17" s="33"/>
      <c r="N17" s="3">
        <f t="shared" si="1"/>
        <v>0.89197530864197228</v>
      </c>
      <c r="O17" s="3">
        <f t="shared" ref="O17:O21" si="6">(M$16-K$22)^2</f>
        <v>13.854938271604933</v>
      </c>
      <c r="P17" s="3">
        <f t="shared" si="3"/>
        <v>0.89197530864197228</v>
      </c>
      <c r="Q17" s="3">
        <f t="shared" ref="Q17:Q21" si="7">(K17-M$16)^2</f>
        <v>21.777777777777757</v>
      </c>
    </row>
    <row r="18" spans="1:17" x14ac:dyDescent="0.35">
      <c r="A18" s="1" t="s">
        <v>8</v>
      </c>
      <c r="B18" s="13">
        <f>((B4-B10)^2+(B5-B10)^2+(B6-B10)^2+(B7-B10)^2+(B8-B10)^2+(B9-B10)^2)</f>
        <v>134.83333333333334</v>
      </c>
      <c r="C18" s="14">
        <f>((C4-C10)^2+(C5-C10)^2+(C6-C10)^2+(C7-C10)^2+(C8-C10)^2+(C9-C10)^2)</f>
        <v>265.33333333333331</v>
      </c>
      <c r="D18" s="14">
        <f t="shared" ref="D18" si="8">((D4-D10)^2+(D5-D10)^2+(D6-D10)^2+(D7-D10)^2+(D8-D10)^2+(D9-D10)^2)</f>
        <v>315.33333333333331</v>
      </c>
      <c r="F18" s="44"/>
      <c r="G18" s="44"/>
      <c r="H18" s="44"/>
      <c r="J18" s="2" t="s">
        <v>47</v>
      </c>
      <c r="K18" s="30">
        <v>43</v>
      </c>
      <c r="L18" s="32">
        <v>3</v>
      </c>
      <c r="M18" s="33"/>
      <c r="N18" s="3">
        <f t="shared" si="1"/>
        <v>8.6697530864197443</v>
      </c>
      <c r="O18" s="3">
        <f t="shared" si="6"/>
        <v>13.854938271604933</v>
      </c>
      <c r="P18" s="3">
        <f t="shared" si="3"/>
        <v>8.6697530864197443</v>
      </c>
      <c r="Q18" s="3">
        <f t="shared" si="7"/>
        <v>44.444444444444414</v>
      </c>
    </row>
    <row r="19" spans="1:17" x14ac:dyDescent="0.35">
      <c r="A19" s="24" t="s">
        <v>6</v>
      </c>
      <c r="B19" s="25">
        <f>B18+C18+D18</f>
        <v>715.5</v>
      </c>
      <c r="F19" s="44"/>
      <c r="G19" s="44"/>
      <c r="H19" s="44"/>
      <c r="J19" s="2" t="s">
        <v>48</v>
      </c>
      <c r="K19" s="30">
        <v>40</v>
      </c>
      <c r="L19" s="32">
        <v>3</v>
      </c>
      <c r="M19" s="33"/>
      <c r="N19" s="3">
        <f t="shared" si="1"/>
        <v>35.336419753086403</v>
      </c>
      <c r="O19" s="3">
        <f t="shared" si="6"/>
        <v>13.854938271604933</v>
      </c>
      <c r="P19" s="3">
        <f t="shared" si="3"/>
        <v>35.336419753086403</v>
      </c>
      <c r="Q19" s="3">
        <f t="shared" si="7"/>
        <v>93.4444444444444</v>
      </c>
    </row>
    <row r="20" spans="1:17" x14ac:dyDescent="0.35">
      <c r="A20" s="1" t="s">
        <v>32</v>
      </c>
      <c r="B20" s="3">
        <f>(E4-E$11)^2</f>
        <v>16.447530864197486</v>
      </c>
      <c r="F20" s="45"/>
      <c r="G20" s="45"/>
      <c r="H20" s="45"/>
      <c r="J20" s="2" t="s">
        <v>49</v>
      </c>
      <c r="K20" s="30">
        <v>59</v>
      </c>
      <c r="L20" s="32">
        <v>3</v>
      </c>
      <c r="M20" s="33"/>
      <c r="N20" s="3">
        <f t="shared" si="1"/>
        <v>170.44753086419757</v>
      </c>
      <c r="O20" s="3">
        <f t="shared" si="6"/>
        <v>13.854938271604933</v>
      </c>
      <c r="P20" s="3">
        <f t="shared" si="3"/>
        <v>170.44753086419757</v>
      </c>
      <c r="Q20" s="3">
        <f t="shared" si="7"/>
        <v>87.111111111111157</v>
      </c>
    </row>
    <row r="21" spans="1:17" x14ac:dyDescent="0.35">
      <c r="A21" s="1" t="s">
        <v>29</v>
      </c>
      <c r="B21" s="3">
        <f>(E5-E$11)^2</f>
        <v>8.6697530864197851</v>
      </c>
      <c r="F21" s="45"/>
      <c r="G21" s="45"/>
      <c r="H21" s="45"/>
      <c r="J21" s="5" t="s">
        <v>50</v>
      </c>
      <c r="K21" s="6">
        <v>56</v>
      </c>
      <c r="L21" s="8">
        <v>3</v>
      </c>
      <c r="M21" s="34"/>
      <c r="N21" s="3">
        <f t="shared" si="1"/>
        <v>101.11419753086423</v>
      </c>
      <c r="O21" s="3">
        <f t="shared" si="6"/>
        <v>13.854938271604933</v>
      </c>
      <c r="P21" s="3">
        <f t="shared" si="3"/>
        <v>101.11419753086423</v>
      </c>
      <c r="Q21" s="3">
        <f t="shared" si="7"/>
        <v>40.111111111111143</v>
      </c>
    </row>
    <row r="22" spans="1:17" x14ac:dyDescent="0.35">
      <c r="A22" s="1" t="s">
        <v>27</v>
      </c>
      <c r="B22" s="3">
        <f>(E6-E$11)^2</f>
        <v>35.336419753086489</v>
      </c>
      <c r="F22" s="45"/>
      <c r="G22" s="45"/>
      <c r="H22" s="45"/>
      <c r="J22" s="36" t="s">
        <v>9</v>
      </c>
      <c r="K22" s="3">
        <f>AVERAGE(K4:K21)</f>
        <v>45.944444444444443</v>
      </c>
    </row>
    <row r="23" spans="1:17" x14ac:dyDescent="0.35">
      <c r="A23" s="1" t="s">
        <v>30</v>
      </c>
      <c r="B23" s="3">
        <f>(E7-E$11)^2</f>
        <v>63.114197530864288</v>
      </c>
      <c r="F23" s="45"/>
      <c r="G23" s="45"/>
      <c r="H23" s="45"/>
    </row>
    <row r="24" spans="1:17" x14ac:dyDescent="0.35">
      <c r="A24" s="1" t="s">
        <v>31</v>
      </c>
      <c r="B24" s="3">
        <f>(E8-E$11)^2</f>
        <v>82.003086419752989</v>
      </c>
      <c r="F24" s="45"/>
      <c r="G24" s="45"/>
      <c r="H24" s="45"/>
      <c r="J24" s="1" t="s">
        <v>6</v>
      </c>
      <c r="K24" s="3">
        <f>SUM(N4:N21)</f>
        <v>858.94444444444446</v>
      </c>
    </row>
    <row r="25" spans="1:17" x14ac:dyDescent="0.35">
      <c r="A25" s="1" t="s">
        <v>28</v>
      </c>
      <c r="B25" s="3">
        <f>(E9-E$11)^2</f>
        <v>13.85493827160488</v>
      </c>
      <c r="F25" s="45"/>
      <c r="G25" s="45"/>
      <c r="H25" s="45"/>
      <c r="J25" s="1" t="s">
        <v>54</v>
      </c>
      <c r="K25" s="3">
        <f>SUM(O4:O21)</f>
        <v>143.44444444444423</v>
      </c>
    </row>
    <row r="26" spans="1:17" x14ac:dyDescent="0.35">
      <c r="A26" s="19" t="s">
        <v>7</v>
      </c>
      <c r="B26" s="42">
        <f>B15*(SUM(B20:B25))</f>
        <v>658.27777777777771</v>
      </c>
      <c r="C26" s="43">
        <f>B26/B19</f>
        <v>0.9200248466495845</v>
      </c>
      <c r="F26" s="45"/>
      <c r="G26" s="45"/>
      <c r="H26" s="45"/>
      <c r="J26" s="1" t="s">
        <v>55</v>
      </c>
      <c r="K26" s="3">
        <f>SUM(P4:P21)</f>
        <v>858.94444444444446</v>
      </c>
    </row>
    <row r="27" spans="1:17" x14ac:dyDescent="0.35">
      <c r="A27" s="23" t="s">
        <v>10</v>
      </c>
      <c r="B27" s="26">
        <f>B19-B26</f>
        <v>57.222222222222285</v>
      </c>
      <c r="C27" s="43">
        <f>B27/B19</f>
        <v>7.9975153350415495E-2</v>
      </c>
      <c r="F27" s="45"/>
      <c r="G27" s="45"/>
      <c r="H27" s="45"/>
    </row>
    <row r="28" spans="1:17" x14ac:dyDescent="0.35">
      <c r="A28" s="19" t="s">
        <v>34</v>
      </c>
      <c r="B28" s="42">
        <f>B17/(B15-1)</f>
        <v>71.722222222222115</v>
      </c>
      <c r="F28" s="45"/>
      <c r="G28" s="45"/>
      <c r="H28" s="45"/>
      <c r="J28" s="1" t="s">
        <v>56</v>
      </c>
      <c r="K28" s="1" t="s">
        <v>57</v>
      </c>
      <c r="L28" s="1" t="s">
        <v>58</v>
      </c>
      <c r="M28" s="1" t="s">
        <v>61</v>
      </c>
    </row>
    <row r="29" spans="1:17" x14ac:dyDescent="0.35">
      <c r="A29" s="23" t="s">
        <v>11</v>
      </c>
      <c r="B29" s="26">
        <f>B27/((B14-1)*(B15-1))</f>
        <v>5.7222222222222285</v>
      </c>
      <c r="C29" s="1" t="s">
        <v>36</v>
      </c>
      <c r="F29" s="45"/>
      <c r="G29" s="45"/>
      <c r="H29" s="45"/>
      <c r="J29" s="1" t="s">
        <v>0</v>
      </c>
      <c r="K29" s="1">
        <v>6</v>
      </c>
      <c r="L29" s="3">
        <f>M4</f>
        <v>42.833333333333336</v>
      </c>
      <c r="M29" s="3">
        <f>SUM(Q4:Q9)/(K29-1)</f>
        <v>26.966666666666669</v>
      </c>
      <c r="O29" s="3"/>
    </row>
    <row r="30" spans="1:17" x14ac:dyDescent="0.35">
      <c r="A30" s="39" t="s">
        <v>18</v>
      </c>
      <c r="B30" s="40">
        <f>B28/B29</f>
        <v>12.53398058252424</v>
      </c>
      <c r="F30" s="45"/>
      <c r="G30" s="45"/>
      <c r="H30" s="45"/>
      <c r="J30" s="1" t="s">
        <v>59</v>
      </c>
      <c r="K30" s="1">
        <v>6</v>
      </c>
      <c r="L30" s="3">
        <f>M10</f>
        <v>45.333333333333336</v>
      </c>
      <c r="M30" s="3">
        <f>SUM(Q10:Q15)/(K30-1)</f>
        <v>53.066666666666663</v>
      </c>
      <c r="O30" s="3"/>
    </row>
    <row r="31" spans="1:17" x14ac:dyDescent="0.35">
      <c r="A31" s="19" t="s">
        <v>15</v>
      </c>
      <c r="B31" s="20">
        <v>2</v>
      </c>
      <c r="F31" s="45"/>
      <c r="G31" s="45"/>
      <c r="H31" s="45"/>
      <c r="J31" s="1" t="s">
        <v>60</v>
      </c>
      <c r="K31" s="1">
        <v>6</v>
      </c>
      <c r="L31" s="3">
        <f>M16</f>
        <v>49.666666666666664</v>
      </c>
      <c r="M31" s="3">
        <f>SUM(Q16:Q21)/(K31-1)</f>
        <v>63.066666666666663</v>
      </c>
      <c r="O31" s="3"/>
    </row>
    <row r="32" spans="1:17" x14ac:dyDescent="0.35">
      <c r="A32" s="21" t="s">
        <v>16</v>
      </c>
      <c r="B32" s="22">
        <v>10</v>
      </c>
      <c r="F32" s="45"/>
      <c r="G32" s="45"/>
      <c r="H32" s="45"/>
      <c r="L32" s="3"/>
      <c r="M32" s="3"/>
    </row>
    <row r="33" spans="1:11" x14ac:dyDescent="0.35">
      <c r="A33" s="21" t="s">
        <v>13</v>
      </c>
      <c r="B33" s="4" t="s">
        <v>14</v>
      </c>
      <c r="J33" s="1" t="s">
        <v>0</v>
      </c>
      <c r="K33" s="1">
        <f>SUM(K29:K31)</f>
        <v>18</v>
      </c>
    </row>
    <row r="34" spans="1:11" x14ac:dyDescent="0.35">
      <c r="A34" s="23" t="s">
        <v>17</v>
      </c>
      <c r="B34" s="26">
        <v>4.0999999999999996</v>
      </c>
      <c r="C34" s="28" t="s">
        <v>19</v>
      </c>
      <c r="D34" s="28"/>
      <c r="E34" s="28"/>
      <c r="F34" s="28"/>
      <c r="G34" s="28"/>
      <c r="H34" s="28"/>
      <c r="J34" s="1" t="s">
        <v>56</v>
      </c>
      <c r="K34" s="1">
        <v>3</v>
      </c>
    </row>
    <row r="35" spans="1:11" x14ac:dyDescent="0.35">
      <c r="C35" s="28"/>
      <c r="D35" s="28"/>
      <c r="E35" s="28"/>
      <c r="F35" s="28"/>
      <c r="G35" s="28"/>
      <c r="H35" s="28"/>
    </row>
    <row r="36" spans="1:11" x14ac:dyDescent="0.35">
      <c r="J36" s="1" t="s">
        <v>63</v>
      </c>
      <c r="K36" s="3">
        <f>((K29*(L29-K22)^2)+(K30*(L30-K22)^2)+(K31*(L31-K22)^2))/(K34-1)</f>
        <v>71.722222222222115</v>
      </c>
    </row>
    <row r="37" spans="1:11" x14ac:dyDescent="0.35">
      <c r="A37" s="16" t="s">
        <v>21</v>
      </c>
      <c r="B37" s="16" t="s">
        <v>22</v>
      </c>
      <c r="C37" s="16" t="s">
        <v>23</v>
      </c>
      <c r="D37" s="16" t="s">
        <v>24</v>
      </c>
      <c r="E37" s="16" t="s">
        <v>12</v>
      </c>
      <c r="J37" s="1" t="s">
        <v>11</v>
      </c>
      <c r="K37" s="1">
        <f>((M29*(K29-1))+(M30*(K30-1))+(M31*(K31-1)))/(K33-K34)</f>
        <v>47.7</v>
      </c>
    </row>
    <row r="38" spans="1:11" x14ac:dyDescent="0.35">
      <c r="A38" s="1" t="s">
        <v>25</v>
      </c>
      <c r="B38" s="3">
        <f>B17</f>
        <v>143.44444444444423</v>
      </c>
      <c r="C38" s="3">
        <f>B15-1</f>
        <v>2</v>
      </c>
      <c r="D38" s="3">
        <f>B28</f>
        <v>71.722222222222115</v>
      </c>
      <c r="E38" s="3">
        <f>B30</f>
        <v>12.53398058252424</v>
      </c>
      <c r="J38" s="39" t="s">
        <v>18</v>
      </c>
      <c r="K38" s="40">
        <f>K36/K37</f>
        <v>1.503610528767759</v>
      </c>
    </row>
    <row r="39" spans="1:11" x14ac:dyDescent="0.35">
      <c r="A39" s="17" t="s">
        <v>26</v>
      </c>
      <c r="B39" s="6">
        <f>B27</f>
        <v>57.222222222222285</v>
      </c>
      <c r="C39" s="6">
        <f>B32</f>
        <v>10</v>
      </c>
      <c r="D39" s="6">
        <f>B29</f>
        <v>5.7222222222222285</v>
      </c>
      <c r="E39" s="17"/>
      <c r="J39" s="19" t="s">
        <v>13</v>
      </c>
      <c r="K39" s="37" t="s">
        <v>64</v>
      </c>
    </row>
    <row r="40" spans="1:11" x14ac:dyDescent="0.35">
      <c r="J40" s="23" t="s">
        <v>17</v>
      </c>
      <c r="K40" s="26">
        <v>2.6951700000000001</v>
      </c>
    </row>
    <row r="42" spans="1:11" x14ac:dyDescent="0.35">
      <c r="B42" s="3"/>
    </row>
    <row r="43" spans="1:11" x14ac:dyDescent="0.35">
      <c r="B43" s="3"/>
    </row>
    <row r="44" spans="1:11" x14ac:dyDescent="0.35">
      <c r="B44" s="18"/>
    </row>
  </sheetData>
  <mergeCells count="2">
    <mergeCell ref="C34:H35"/>
    <mergeCell ref="F15:H19"/>
  </mergeCells>
  <phoneticPr fontId="2" type="noConversion"/>
  <pageMargins left="0.7" right="0.7" top="0.75" bottom="0.75" header="0.3" footer="0.3"/>
  <pageSetup paperSize="9" orientation="portrait" r:id="rId1"/>
  <ignoredErrors>
    <ignoredError sqref="E4:E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RepeatedMeasures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Maud Reveilhac</dc:creator>
  <cp:lastModifiedBy>Maud Reveilhac</cp:lastModifiedBy>
  <dcterms:created xsi:type="dcterms:W3CDTF">2023-02-20T14:25:26Z</dcterms:created>
  <dcterms:modified xsi:type="dcterms:W3CDTF">2023-02-22T11:54:43Z</dcterms:modified>
</cp:coreProperties>
</file>